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EN\Desktop\"/>
    </mc:Choice>
  </mc:AlternateContent>
  <xr:revisionPtr revIDLastSave="0" documentId="8_{9B394E2A-47A7-BA49-9496-734EBE7BA02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J6" i="1"/>
  <c r="C16" i="2"/>
  <c r="I6" i="1"/>
  <c r="K7" i="1"/>
  <c r="J7" i="1"/>
  <c r="K16" i="1"/>
  <c r="E16" i="2"/>
  <c r="F16" i="2"/>
  <c r="C17" i="2"/>
  <c r="E17" i="2"/>
  <c r="F17" i="2"/>
  <c r="C18" i="2"/>
  <c r="E18" i="2"/>
  <c r="F18" i="2"/>
  <c r="C19" i="2"/>
  <c r="E19" i="2"/>
  <c r="F19" i="2"/>
  <c r="C20" i="2"/>
  <c r="E20" i="2"/>
  <c r="F20" i="2"/>
  <c r="C21" i="2"/>
  <c r="E21" i="2"/>
  <c r="F21" i="2"/>
  <c r="C22" i="2"/>
  <c r="E22" i="2"/>
  <c r="F22" i="2"/>
  <c r="C23" i="2"/>
  <c r="E23" i="2"/>
  <c r="F23" i="2"/>
  <c r="C24" i="2"/>
  <c r="E24" i="2"/>
  <c r="F24" i="2"/>
  <c r="C25" i="2"/>
  <c r="E25" i="2"/>
  <c r="F25" i="2"/>
  <c r="C26" i="2"/>
  <c r="E26" i="2"/>
  <c r="F26" i="2"/>
  <c r="C27" i="2"/>
  <c r="E27" i="2"/>
  <c r="F27" i="2"/>
  <c r="C28" i="2"/>
  <c r="E28" i="2"/>
  <c r="F28" i="2"/>
  <c r="C29" i="2"/>
  <c r="E29" i="2"/>
  <c r="F29" i="2"/>
  <c r="C30" i="2"/>
  <c r="E30" i="2"/>
  <c r="F30" i="2"/>
  <c r="C31" i="2"/>
  <c r="E31" i="2"/>
  <c r="F31" i="2"/>
  <c r="C32" i="2"/>
  <c r="E32" i="2"/>
  <c r="F32" i="2"/>
  <c r="C33" i="2"/>
  <c r="E33" i="2"/>
  <c r="F33" i="2"/>
  <c r="C15" i="2"/>
  <c r="E15" i="2"/>
  <c r="F15" i="2"/>
  <c r="C14" i="2"/>
  <c r="E14" i="2"/>
  <c r="F14" i="2"/>
  <c r="E34" i="2"/>
  <c r="C34" i="2"/>
  <c r="F2" i="1"/>
  <c r="K11" i="1"/>
  <c r="K12" i="1"/>
  <c r="J11" i="1"/>
  <c r="J12" i="1"/>
  <c r="I7" i="1"/>
  <c r="F34" i="2"/>
  <c r="A39" i="2"/>
  <c r="B43" i="2"/>
  <c r="B44" i="2"/>
</calcChain>
</file>

<file path=xl/sharedStrings.xml><?xml version="1.0" encoding="utf-8"?>
<sst xmlns="http://schemas.openxmlformats.org/spreadsheetml/2006/main" count="48" uniqueCount="40">
  <si>
    <t>T-bonds</t>
  </si>
  <si>
    <t>Year</t>
  </si>
  <si>
    <t>T-Bills</t>
  </si>
  <si>
    <t>Microsoft</t>
  </si>
  <si>
    <t>Deere</t>
  </si>
  <si>
    <t>Mean</t>
  </si>
  <si>
    <t>Stock</t>
  </si>
  <si>
    <t>Question 1</t>
  </si>
  <si>
    <t>Risk Premium</t>
  </si>
  <si>
    <t>Sharpe Ratio</t>
  </si>
  <si>
    <t>Question 2</t>
  </si>
  <si>
    <t>Question 3</t>
  </si>
  <si>
    <t xml:space="preserve">The correlation </t>
  </si>
  <si>
    <t>between T-bonds and stock</t>
  </si>
  <si>
    <t>Input Data</t>
  </si>
  <si>
    <r>
      <rPr>
        <i/>
        <sz val="10"/>
        <rFont val="Verdana"/>
        <family val="2"/>
      </rPr>
      <t>E(r</t>
    </r>
    <r>
      <rPr>
        <i/>
        <vertAlign val="subscript"/>
        <sz val="12"/>
        <rFont val="Verdana"/>
        <family val="2"/>
      </rPr>
      <t>S</t>
    </r>
    <r>
      <rPr>
        <i/>
        <sz val="10"/>
        <rFont val="Verdana"/>
        <family val="2"/>
      </rPr>
      <t>)</t>
    </r>
  </si>
  <si>
    <r>
      <rPr>
        <i/>
        <sz val="10"/>
        <rFont val="Verdana"/>
        <family val="2"/>
      </rPr>
      <t>E(r</t>
    </r>
    <r>
      <rPr>
        <i/>
        <vertAlign val="subscript"/>
        <sz val="12"/>
        <rFont val="Verdana"/>
        <family val="2"/>
      </rPr>
      <t>B</t>
    </r>
    <r>
      <rPr>
        <i/>
        <sz val="10"/>
        <rFont val="Verdana"/>
        <family val="2"/>
      </rPr>
      <t>)</t>
    </r>
  </si>
  <si>
    <r>
      <rPr>
        <i/>
        <sz val="14"/>
        <rFont val="Symbol"/>
        <family val="1"/>
        <charset val="2"/>
      </rPr>
      <t>s</t>
    </r>
    <r>
      <rPr>
        <i/>
        <vertAlign val="subscript"/>
        <sz val="14"/>
        <rFont val="Verdana"/>
        <family val="2"/>
      </rPr>
      <t>S</t>
    </r>
  </si>
  <si>
    <r>
      <rPr>
        <i/>
        <sz val="14"/>
        <rFont val="Symbol"/>
        <family val="1"/>
        <charset val="2"/>
      </rPr>
      <t>s</t>
    </r>
    <r>
      <rPr>
        <i/>
        <vertAlign val="subscript"/>
        <sz val="14"/>
        <rFont val="Verdana"/>
        <family val="2"/>
      </rPr>
      <t>B</t>
    </r>
  </si>
  <si>
    <r>
      <rPr>
        <i/>
        <sz val="14"/>
        <rFont val="Symbol"/>
        <family val="1"/>
        <charset val="2"/>
      </rPr>
      <t>r</t>
    </r>
    <r>
      <rPr>
        <i/>
        <vertAlign val="subscript"/>
        <sz val="14"/>
        <rFont val="Verdana"/>
        <family val="2"/>
      </rPr>
      <t>BS</t>
    </r>
  </si>
  <si>
    <t>Portfolio Weights</t>
  </si>
  <si>
    <r>
      <t>Expected Return, E(</t>
    </r>
    <r>
      <rPr>
        <i/>
        <sz val="10"/>
        <rFont val="Verdana"/>
        <family val="2"/>
      </rPr>
      <t>r</t>
    </r>
    <r>
      <rPr>
        <i/>
        <vertAlign val="subscript"/>
        <sz val="12"/>
        <rFont val="Verdana"/>
        <family val="2"/>
      </rPr>
      <t>P</t>
    </r>
    <r>
      <rPr>
        <sz val="10"/>
        <rFont val="Verdana"/>
        <family val="2"/>
      </rPr>
      <t>)</t>
    </r>
  </si>
  <si>
    <t>Std Dev</t>
  </si>
  <si>
    <r>
      <t>w</t>
    </r>
    <r>
      <rPr>
        <i/>
        <vertAlign val="subscript"/>
        <sz val="12"/>
        <rFont val="Verdana"/>
        <family val="2"/>
      </rPr>
      <t>S</t>
    </r>
    <r>
      <rPr>
        <b/>
        <vertAlign val="subscript"/>
        <sz val="12"/>
        <rFont val="Verdana"/>
        <family val="2"/>
      </rPr>
      <t xml:space="preserve"> </t>
    </r>
    <r>
      <rPr>
        <sz val="10"/>
        <rFont val="Verdana"/>
        <family val="2"/>
      </rPr>
      <t>= 1–w</t>
    </r>
    <r>
      <rPr>
        <i/>
        <vertAlign val="subscript"/>
        <sz val="12"/>
        <rFont val="Verdana"/>
        <family val="2"/>
      </rPr>
      <t>B</t>
    </r>
  </si>
  <si>
    <r>
      <t>w</t>
    </r>
    <r>
      <rPr>
        <i/>
        <vertAlign val="subscript"/>
        <sz val="12"/>
        <rFont val="Verdana"/>
        <family val="2"/>
      </rPr>
      <t>B</t>
    </r>
  </si>
  <si>
    <t>Col A*A3 + Col B*B3</t>
  </si>
  <si>
    <t>Equation 6.6</t>
  </si>
  <si>
    <t>The investment opportunity set with the stock and the T-bill.</t>
  </si>
  <si>
    <t xml:space="preserve">Question 4: Please fill in the following table to calculate the expected return and standard deviation of </t>
  </si>
  <si>
    <r>
      <t>Std Dev (</t>
    </r>
    <r>
      <rPr>
        <i/>
        <sz val="11"/>
        <color theme="1"/>
        <rFont val="Times New Roman"/>
        <family val="1"/>
      </rPr>
      <t>σ</t>
    </r>
    <r>
      <rPr>
        <sz val="11"/>
        <color theme="1"/>
        <rFont val="Calibri"/>
        <family val="2"/>
      </rPr>
      <t>)</t>
    </r>
  </si>
  <si>
    <t>Note: the inputs for the stock and the T-bills (in row 9) come from question 1 and 3.</t>
  </si>
  <si>
    <t xml:space="preserve">What is the maximal Sharpe Ratio for the portfolio? </t>
  </si>
  <si>
    <t>What is the proportion in the stock and the T-bills to achieve the max Sharpe ratio?</t>
  </si>
  <si>
    <t>weight</t>
  </si>
  <si>
    <t>Student Name</t>
  </si>
  <si>
    <t>Student ID:</t>
  </si>
  <si>
    <t>The stock of your choice by instruction:</t>
  </si>
  <si>
    <t>Question 6</t>
  </si>
  <si>
    <t>the portfolio between the stock and the T-bonds.</t>
  </si>
  <si>
    <t>Question 5: Please fill in the Sharpe ratio in column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</si>
</sst>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Verdana"/>
      <family val="2"/>
    </font>
    <font>
      <i/>
      <sz val="10"/>
      <name val="Verdana"/>
      <family val="2"/>
    </font>
    <font>
      <i/>
      <vertAlign val="subscript"/>
      <sz val="12"/>
      <name val="Verdana"/>
      <family val="2"/>
    </font>
    <font>
      <i/>
      <sz val="14"/>
      <name val="Symbol"/>
      <family val="1"/>
      <charset val="2"/>
    </font>
    <font>
      <i/>
      <vertAlign val="subscript"/>
      <sz val="14"/>
      <name val="Verdana"/>
      <family val="2"/>
    </font>
    <font>
      <sz val="10"/>
      <name val="Verdana"/>
      <family val="2"/>
    </font>
    <font>
      <b/>
      <vertAlign val="subscript"/>
      <sz val="12"/>
      <name val="Verdana"/>
      <family val="2"/>
    </font>
    <font>
      <sz val="11"/>
      <color theme="1"/>
      <name val="Calibri"/>
      <family val="2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0" fillId="0" borderId="5" xfId="0" applyBorder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0" xfId="0" applyBorder="1"/>
    <xf numFmtId="0" fontId="0" fillId="2" borderId="18" xfId="0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2" fillId="0" borderId="0" xfId="0" applyFont="1" applyBorder="1"/>
    <xf numFmtId="0" fontId="1" fillId="0" borderId="0" xfId="0" applyFont="1" applyBorder="1"/>
    <xf numFmtId="164" fontId="0" fillId="0" borderId="1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/>
  </sheetViews>
  <sheetFormatPr defaultRowHeight="15" x14ac:dyDescent="0.2"/>
  <cols>
    <col min="1" max="1" width="5.24609375" customWidth="1"/>
    <col min="4" max="4" width="2.41796875" customWidth="1"/>
    <col min="5" max="6" width="9.55078125" customWidth="1"/>
    <col min="7" max="7" width="3.8984375" customWidth="1"/>
    <col min="8" max="8" width="25.828125" bestFit="1" customWidth="1"/>
  </cols>
  <sheetData>
    <row r="1" spans="1:11" x14ac:dyDescent="0.2">
      <c r="A1" t="s">
        <v>34</v>
      </c>
      <c r="E1" t="s">
        <v>35</v>
      </c>
      <c r="F1" s="3"/>
    </row>
    <row r="2" spans="1:11" x14ac:dyDescent="0.2">
      <c r="A2" t="s">
        <v>36</v>
      </c>
      <c r="F2" s="3" t="str">
        <f>E4</f>
        <v>Microsoft</v>
      </c>
    </row>
    <row r="3" spans="1:11" ht="15.75" thickBot="1" x14ac:dyDescent="0.25">
      <c r="E3" s="30" t="s">
        <v>6</v>
      </c>
      <c r="F3" s="30"/>
    </row>
    <row r="4" spans="1:11" ht="15.75" thickBot="1" x14ac:dyDescent="0.25">
      <c r="A4" t="s">
        <v>1</v>
      </c>
      <c r="B4" t="s">
        <v>2</v>
      </c>
      <c r="C4" t="s">
        <v>0</v>
      </c>
      <c r="E4" t="s">
        <v>3</v>
      </c>
      <c r="F4" t="s">
        <v>4</v>
      </c>
      <c r="H4" s="2" t="s">
        <v>7</v>
      </c>
      <c r="I4" s="2"/>
      <c r="J4" s="2"/>
      <c r="K4" s="2"/>
    </row>
    <row r="5" spans="1:11" x14ac:dyDescent="0.2">
      <c r="A5">
        <v>1990</v>
      </c>
      <c r="B5">
        <v>7.81</v>
      </c>
      <c r="C5">
        <v>6.8719999999999999</v>
      </c>
      <c r="E5">
        <v>72.988426175202179</v>
      </c>
      <c r="F5">
        <v>-21.246737602890974</v>
      </c>
      <c r="I5" t="s">
        <v>2</v>
      </c>
      <c r="J5" t="s">
        <v>0</v>
      </c>
      <c r="K5" t="s">
        <v>6</v>
      </c>
    </row>
    <row r="6" spans="1:11" x14ac:dyDescent="0.2">
      <c r="A6">
        <v>1991</v>
      </c>
      <c r="B6">
        <v>5.6</v>
      </c>
      <c r="C6">
        <v>17.933599999999998</v>
      </c>
      <c r="E6">
        <v>121.76078946354303</v>
      </c>
      <c r="F6">
        <v>6.5145069777803819</v>
      </c>
      <c r="H6" t="s">
        <v>5</v>
      </c>
      <c r="I6" s="3">
        <f>AVERAGE(B5:B31)</f>
        <v>2.8632703703703699</v>
      </c>
      <c r="J6" s="3">
        <f>AVERAGE(C5:C31)</f>
        <v>6.700337037037035</v>
      </c>
      <c r="K6" s="3">
        <f>AVERAGE(E5:E31)</f>
        <v>28.41811197991548</v>
      </c>
    </row>
    <row r="7" spans="1:11" x14ac:dyDescent="0.2">
      <c r="A7">
        <v>1992</v>
      </c>
      <c r="B7">
        <v>3.51</v>
      </c>
      <c r="C7">
        <v>9.0548000000000002</v>
      </c>
      <c r="E7">
        <v>15.112328723176024</v>
      </c>
      <c r="F7">
        <v>-4.6317818617918647</v>
      </c>
      <c r="H7" t="s">
        <v>29</v>
      </c>
      <c r="I7" s="3">
        <f>_xlfn.STDEV.S(B5:B31)</f>
        <v>2.3900988860802737</v>
      </c>
      <c r="J7" s="3">
        <f t="shared" ref="J7:K7" si="0">_xlfn.STDEV.S(C5:C31)</f>
        <v>8.3795788832204448</v>
      </c>
      <c r="K7" s="3">
        <f>_xlfn.STDEV.S(E5:E31)</f>
        <v>43.491470461401924</v>
      </c>
    </row>
    <row r="8" spans="1:11" x14ac:dyDescent="0.2">
      <c r="A8">
        <v>1993</v>
      </c>
      <c r="B8">
        <v>2.9</v>
      </c>
      <c r="C8">
        <v>13.4198</v>
      </c>
      <c r="E8">
        <v>-5.5637293894552586</v>
      </c>
      <c r="F8">
        <v>75.397142342755203</v>
      </c>
    </row>
    <row r="9" spans="1:11" ht="15.75" thickBot="1" x14ac:dyDescent="0.25">
      <c r="A9">
        <v>1994</v>
      </c>
      <c r="B9">
        <v>3.9</v>
      </c>
      <c r="C9">
        <v>-6.4083000000000006</v>
      </c>
      <c r="E9">
        <v>51.628061684355231</v>
      </c>
      <c r="F9">
        <v>-7.9399479374191468</v>
      </c>
      <c r="H9" s="2" t="s">
        <v>10</v>
      </c>
      <c r="I9" s="4"/>
      <c r="J9" s="4"/>
      <c r="K9" s="4"/>
    </row>
    <row r="10" spans="1:11" x14ac:dyDescent="0.2">
      <c r="A10">
        <v>1995</v>
      </c>
      <c r="B10">
        <v>5.6</v>
      </c>
      <c r="C10">
        <v>23.9541</v>
      </c>
      <c r="E10">
        <v>43.558223998060178</v>
      </c>
      <c r="F10">
        <v>78.471822994790543</v>
      </c>
      <c r="J10" t="s">
        <v>0</v>
      </c>
      <c r="K10" t="s">
        <v>6</v>
      </c>
    </row>
    <row r="11" spans="1:11" x14ac:dyDescent="0.2">
      <c r="A11">
        <v>1996</v>
      </c>
      <c r="B11">
        <v>5.21</v>
      </c>
      <c r="C11">
        <v>0.99460000000000004</v>
      </c>
      <c r="E11">
        <v>88.319125979403566</v>
      </c>
      <c r="F11">
        <v>18.368686813709488</v>
      </c>
      <c r="H11" t="s">
        <v>8</v>
      </c>
      <c r="J11" s="3">
        <f>J6-$I$6</f>
        <v>3.8370666666666651</v>
      </c>
      <c r="K11" s="3">
        <f>K6-$I$6</f>
        <v>25.554841609545111</v>
      </c>
    </row>
    <row r="12" spans="1:11" x14ac:dyDescent="0.2">
      <c r="A12">
        <v>1997</v>
      </c>
      <c r="B12">
        <v>5.26</v>
      </c>
      <c r="C12">
        <v>11.311999999999999</v>
      </c>
      <c r="E12">
        <v>56.429645757015443</v>
      </c>
      <c r="F12">
        <v>46.255513970591423</v>
      </c>
      <c r="H12" t="s">
        <v>9</v>
      </c>
      <c r="J12" s="3">
        <f>J11/J7</f>
        <v>0.45790686144743364</v>
      </c>
      <c r="K12" s="3">
        <f>K11/K7</f>
        <v>0.58758283724218241</v>
      </c>
    </row>
    <row r="13" spans="1:11" x14ac:dyDescent="0.2">
      <c r="A13">
        <v>1998</v>
      </c>
      <c r="B13">
        <v>4.8600000000000003</v>
      </c>
      <c r="C13">
        <v>13.093999999999999</v>
      </c>
      <c r="E13">
        <v>114.60358795602714</v>
      </c>
      <c r="F13">
        <v>-42.494468496414662</v>
      </c>
    </row>
    <row r="14" spans="1:11" ht="15.75" thickBot="1" x14ac:dyDescent="0.25">
      <c r="A14">
        <v>1999</v>
      </c>
      <c r="B14">
        <v>4.68</v>
      </c>
      <c r="C14">
        <v>-8.4733999999999998</v>
      </c>
      <c r="E14">
        <v>68.36410850560317</v>
      </c>
      <c r="F14">
        <v>35.151055248851506</v>
      </c>
      <c r="H14" s="2" t="s">
        <v>11</v>
      </c>
      <c r="I14" s="4"/>
      <c r="J14" s="4"/>
      <c r="K14" s="4"/>
    </row>
    <row r="15" spans="1:11" x14ac:dyDescent="0.2">
      <c r="A15">
        <v>2000</v>
      </c>
      <c r="B15">
        <v>5.89</v>
      </c>
      <c r="C15">
        <v>14.489099999999999</v>
      </c>
      <c r="E15">
        <v>-62.847989323371699</v>
      </c>
      <c r="F15">
        <v>8.1652930075010026</v>
      </c>
      <c r="H15" t="s">
        <v>12</v>
      </c>
    </row>
    <row r="16" spans="1:11" x14ac:dyDescent="0.2">
      <c r="A16">
        <v>2001</v>
      </c>
      <c r="B16">
        <v>3.7786</v>
      </c>
      <c r="C16">
        <v>4.0301999999999998</v>
      </c>
      <c r="E16">
        <v>52.737800040170605</v>
      </c>
      <c r="F16">
        <v>-2.5422847456996469</v>
      </c>
      <c r="H16" t="s">
        <v>13</v>
      </c>
      <c r="K16" s="3">
        <f>CORREL(C5:C31,E5:E31)</f>
        <v>-0.2104493701505466</v>
      </c>
    </row>
    <row r="17" spans="1:6" x14ac:dyDescent="0.2">
      <c r="A17">
        <v>2002</v>
      </c>
      <c r="B17">
        <v>1.6338999999999999</v>
      </c>
      <c r="C17">
        <v>14.664099999999999</v>
      </c>
      <c r="E17">
        <v>-21.962268710924157</v>
      </c>
      <c r="F17">
        <v>7.10799498108429</v>
      </c>
    </row>
    <row r="18" spans="1:6" x14ac:dyDescent="0.2">
      <c r="A18">
        <v>2003</v>
      </c>
      <c r="B18">
        <v>1.0182</v>
      </c>
      <c r="C18">
        <v>1.2778</v>
      </c>
      <c r="E18">
        <v>6.8164968217906265</v>
      </c>
      <c r="F18">
        <v>44.607180315658439</v>
      </c>
    </row>
    <row r="19" spans="1:6" x14ac:dyDescent="0.2">
      <c r="A19">
        <v>2004</v>
      </c>
      <c r="B19">
        <v>1.2004999999999999</v>
      </c>
      <c r="C19">
        <v>5.1861999999999995</v>
      </c>
      <c r="E19">
        <v>9.1281124545081145</v>
      </c>
      <c r="F19">
        <v>16.230890271834561</v>
      </c>
    </row>
    <row r="20" spans="1:6" x14ac:dyDescent="0.2">
      <c r="A20">
        <v>2005</v>
      </c>
      <c r="B20">
        <v>2.9632999999999998</v>
      </c>
      <c r="C20">
        <v>3.1029999999999998</v>
      </c>
      <c r="E20">
        <v>-0.93823479121942721</v>
      </c>
      <c r="F20">
        <v>-6.7808815362863193</v>
      </c>
    </row>
    <row r="21" spans="1:6" x14ac:dyDescent="0.2">
      <c r="A21">
        <v>2006</v>
      </c>
      <c r="B21">
        <v>4.7854999999999999</v>
      </c>
      <c r="C21">
        <v>2.2713000000000001</v>
      </c>
      <c r="E21">
        <v>15.839326801716014</v>
      </c>
      <c r="F21">
        <v>42.43671912359904</v>
      </c>
    </row>
    <row r="22" spans="1:6" x14ac:dyDescent="0.2">
      <c r="A22">
        <v>2007</v>
      </c>
      <c r="B22">
        <v>4.6746999999999996</v>
      </c>
      <c r="C22">
        <v>9.6431000000000004</v>
      </c>
      <c r="E22">
        <v>20.842878646691986</v>
      </c>
      <c r="F22">
        <v>99.026718272824041</v>
      </c>
    </row>
    <row r="23" spans="1:6" x14ac:dyDescent="0.2">
      <c r="A23">
        <v>2008</v>
      </c>
      <c r="B23">
        <v>1.4742</v>
      </c>
      <c r="C23">
        <v>17.666399999999999</v>
      </c>
      <c r="E23">
        <v>-44.385614270063272</v>
      </c>
      <c r="F23">
        <v>-58.248898966390804</v>
      </c>
    </row>
    <row r="24" spans="1:6" x14ac:dyDescent="0.2">
      <c r="A24">
        <v>2009</v>
      </c>
      <c r="B24">
        <v>9.6599999999999991E-2</v>
      </c>
      <c r="C24">
        <v>-5.8278000000000008</v>
      </c>
      <c r="E24">
        <v>60.467167862328061</v>
      </c>
      <c r="F24">
        <v>45.189864737210485</v>
      </c>
    </row>
    <row r="25" spans="1:6" x14ac:dyDescent="0.2">
      <c r="A25">
        <v>2010</v>
      </c>
      <c r="B25">
        <v>0.12160000000000001</v>
      </c>
      <c r="C25">
        <v>7.4456999999999995</v>
      </c>
      <c r="E25">
        <v>-6.5246083712903244</v>
      </c>
      <c r="F25">
        <v>56.463199073114779</v>
      </c>
    </row>
    <row r="26" spans="1:6" x14ac:dyDescent="0.2">
      <c r="A26">
        <v>2011</v>
      </c>
      <c r="B26">
        <v>4.2799999999999998E-2</v>
      </c>
      <c r="C26">
        <v>16.601499999999998</v>
      </c>
      <c r="E26">
        <v>-4.5156902427349372</v>
      </c>
      <c r="F26">
        <v>-5.0797429866542378</v>
      </c>
    </row>
    <row r="27" spans="1:6" x14ac:dyDescent="0.2">
      <c r="A27">
        <v>2012</v>
      </c>
      <c r="B27">
        <v>5.6499999999999995E-2</v>
      </c>
      <c r="C27">
        <v>3.5861999999999998</v>
      </c>
      <c r="E27">
        <v>5.798868045855281</v>
      </c>
      <c r="F27">
        <v>14.27506290591386</v>
      </c>
    </row>
    <row r="28" spans="1:6" x14ac:dyDescent="0.2">
      <c r="A28">
        <v>2013</v>
      </c>
      <c r="B28">
        <v>2.7700000000000002E-2</v>
      </c>
      <c r="C28">
        <v>-6.9024999999999999</v>
      </c>
      <c r="E28">
        <v>44.298012960107272</v>
      </c>
      <c r="F28">
        <v>8.1909227668018616</v>
      </c>
    </row>
    <row r="29" spans="1:6" x14ac:dyDescent="0.2">
      <c r="A29">
        <v>2014</v>
      </c>
      <c r="B29">
        <v>1.6400000000000001E-2</v>
      </c>
      <c r="C29">
        <v>10.151200000000001</v>
      </c>
      <c r="E29">
        <v>27.564592812773896</v>
      </c>
      <c r="F29">
        <v>-0.65135181123068642</v>
      </c>
    </row>
    <row r="30" spans="1:6" x14ac:dyDescent="0.2">
      <c r="A30">
        <v>2015</v>
      </c>
      <c r="B30">
        <v>9.1999999999999998E-3</v>
      </c>
      <c r="C30">
        <v>1.0665</v>
      </c>
      <c r="E30">
        <v>22.691864099568328</v>
      </c>
      <c r="F30">
        <v>-11.354285692466135</v>
      </c>
    </row>
    <row r="31" spans="1:6" x14ac:dyDescent="0.2">
      <c r="A31">
        <v>2016</v>
      </c>
      <c r="B31">
        <v>0.18860000000000002</v>
      </c>
      <c r="C31">
        <v>0.70389999999999997</v>
      </c>
      <c r="E31">
        <v>15.077739768880907</v>
      </c>
      <c r="F31">
        <v>39.208081865046658</v>
      </c>
    </row>
  </sheetData>
  <mergeCells count="1">
    <mergeCell ref="E3:F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topLeftCell="A3" zoomScale="90" zoomScaleNormal="90" workbookViewId="0">
      <selection activeCell="D43" sqref="D43"/>
    </sheetView>
  </sheetViews>
  <sheetFormatPr defaultRowHeight="15" x14ac:dyDescent="0.2"/>
  <cols>
    <col min="1" max="1" width="15.46875" customWidth="1"/>
    <col min="2" max="2" width="10.0859375" customWidth="1"/>
    <col min="3" max="3" width="14.125" bestFit="1" customWidth="1"/>
    <col min="4" max="4" width="10.89453125" customWidth="1"/>
    <col min="5" max="5" width="11.97265625" customWidth="1"/>
    <col min="6" max="6" width="13.44921875" customWidth="1"/>
  </cols>
  <sheetData>
    <row r="1" spans="1:6" x14ac:dyDescent="0.2">
      <c r="A1" s="1" t="s">
        <v>28</v>
      </c>
    </row>
    <row r="2" spans="1:6" x14ac:dyDescent="0.2">
      <c r="A2" s="27" t="s">
        <v>38</v>
      </c>
    </row>
    <row r="3" spans="1:6" x14ac:dyDescent="0.2">
      <c r="A3" s="27"/>
    </row>
    <row r="4" spans="1:6" x14ac:dyDescent="0.2">
      <c r="A4" s="27" t="s">
        <v>30</v>
      </c>
    </row>
    <row r="5" spans="1:6" x14ac:dyDescent="0.2">
      <c r="A5" s="27"/>
    </row>
    <row r="6" spans="1:6" x14ac:dyDescent="0.2">
      <c r="A6" s="27" t="s">
        <v>39</v>
      </c>
    </row>
    <row r="7" spans="1:6" s="21" customFormat="1" x14ac:dyDescent="0.2"/>
    <row r="8" spans="1:6" x14ac:dyDescent="0.2">
      <c r="A8" s="26" t="s">
        <v>27</v>
      </c>
    </row>
    <row r="9" spans="1:6" x14ac:dyDescent="0.2">
      <c r="A9" s="5"/>
      <c r="B9" s="6"/>
      <c r="C9" s="7" t="s">
        <v>14</v>
      </c>
      <c r="D9" s="6"/>
      <c r="E9" s="6"/>
      <c r="F9" s="8"/>
    </row>
    <row r="10" spans="1:6" ht="21" x14ac:dyDescent="0.3">
      <c r="A10" s="9" t="s">
        <v>15</v>
      </c>
      <c r="B10" s="10" t="s">
        <v>16</v>
      </c>
      <c r="C10" s="11" t="s">
        <v>17</v>
      </c>
      <c r="D10" s="11" t="s">
        <v>18</v>
      </c>
      <c r="E10" s="11" t="s">
        <v>19</v>
      </c>
      <c r="F10" s="12"/>
    </row>
    <row r="11" spans="1:6" ht="15.75" thickBot="1" x14ac:dyDescent="0.25">
      <c r="A11" s="13"/>
      <c r="B11" s="14"/>
      <c r="C11" s="14"/>
      <c r="D11" s="14"/>
      <c r="E11" s="22"/>
      <c r="F11" s="22"/>
    </row>
    <row r="12" spans="1:6" ht="18" x14ac:dyDescent="0.25">
      <c r="A12" s="33" t="s">
        <v>20</v>
      </c>
      <c r="B12" s="34"/>
      <c r="C12" s="35" t="s">
        <v>21</v>
      </c>
      <c r="D12" s="34"/>
      <c r="E12" s="15" t="s">
        <v>22</v>
      </c>
      <c r="F12" s="15" t="s">
        <v>9</v>
      </c>
    </row>
    <row r="13" spans="1:6" ht="18.75" thickBot="1" x14ac:dyDescent="0.3">
      <c r="A13" s="16" t="s">
        <v>23</v>
      </c>
      <c r="B13" s="17" t="s">
        <v>24</v>
      </c>
      <c r="C13" s="36" t="s">
        <v>25</v>
      </c>
      <c r="D13" s="37"/>
      <c r="E13" s="18" t="s">
        <v>26</v>
      </c>
      <c r="F13" s="18"/>
    </row>
    <row r="14" spans="1:6" x14ac:dyDescent="0.2">
      <c r="A14" s="20">
        <v>0</v>
      </c>
      <c r="B14" s="20">
        <v>1</v>
      </c>
      <c r="C14" s="38">
        <f>(A14*Sheet1!$K$6)+(B14*Sheet1!$J$6)</f>
        <v>6.700337037037035</v>
      </c>
      <c r="D14" s="39"/>
      <c r="E14" s="23">
        <f>SQRT(((A14^2)*(Sheet1!$K$7^2))+((B14^2)*(Sheet1!$J$7^2))+(2*A14*B14*Sheet1!$K$16*Sheet1!$K$7*Sheet1!$J$7))</f>
        <v>8.3795788832204448</v>
      </c>
      <c r="F14" s="24">
        <f>(C14-Sheet1!$I$6)/Sheet2!E14</f>
        <v>0.45790686144743364</v>
      </c>
    </row>
    <row r="15" spans="1:6" x14ac:dyDescent="0.2">
      <c r="A15" s="19">
        <v>0.05</v>
      </c>
      <c r="B15" s="29">
        <v>0.95</v>
      </c>
      <c r="C15" s="31">
        <f>(A15*Sheet1!$K$6)+(B15*Sheet1!$J$6)</f>
        <v>7.7862257841809575</v>
      </c>
      <c r="D15" s="32"/>
      <c r="E15" s="28">
        <f>SQRT(((A15^2)*(Sheet1!$K$7^2))+((B15^2)*(Sheet1!$J$7^2))+(2*A15*B15*Sheet1!$K$16*Sheet1!$K$7*Sheet1!$J$7))</f>
        <v>7.798319129495626</v>
      </c>
      <c r="F15" s="25">
        <f>(C15-Sheet1!$I$6)/Sheet2!E15</f>
        <v>0.63128416932701126</v>
      </c>
    </row>
    <row r="16" spans="1:6" x14ac:dyDescent="0.2">
      <c r="A16" s="19">
        <v>0.1</v>
      </c>
      <c r="B16" s="19">
        <v>0.9</v>
      </c>
      <c r="C16" s="31">
        <f>(A16*Sheet1!$K$6)+(B16*Sheet1!$J$6)</f>
        <v>8.872114531324879</v>
      </c>
      <c r="D16" s="32"/>
      <c r="E16" s="28">
        <f>SQRT(((A16^2)*(Sheet1!$K$7^2))+((B16^2)*(Sheet1!$J$7^2))+(2*A16*B16*Sheet1!$K$16*Sheet1!$K$7*Sheet1!$J$7))</f>
        <v>7.8731066979808171</v>
      </c>
      <c r="F16" s="25">
        <f>(C16-Sheet1!$I$6)/Sheet2!E16</f>
        <v>0.76321132069702202</v>
      </c>
    </row>
    <row r="17" spans="1:6" x14ac:dyDescent="0.2">
      <c r="A17" s="19">
        <v>0.15</v>
      </c>
      <c r="B17" s="19">
        <v>0.85</v>
      </c>
      <c r="C17" s="31">
        <f>(A17*Sheet1!$K$6)+(B17*Sheet1!$J$6)</f>
        <v>9.9580032784688015</v>
      </c>
      <c r="D17" s="32"/>
      <c r="E17" s="28">
        <f>SQRT(((A17^2)*(Sheet1!$K$7^2))+((B17^2)*(Sheet1!$J$7^2))+(2*A17*B17*Sheet1!$K$16*Sheet1!$K$7*Sheet1!$J$7))</f>
        <v>8.5868169747068048</v>
      </c>
      <c r="F17" s="25">
        <f>(C17-Sheet1!$I$6)/Sheet2!E17</f>
        <v>0.82623548737519004</v>
      </c>
    </row>
    <row r="18" spans="1:6" x14ac:dyDescent="0.2">
      <c r="A18" s="19">
        <v>0.2</v>
      </c>
      <c r="B18" s="19">
        <v>0.8</v>
      </c>
      <c r="C18" s="31">
        <f>(A18*Sheet1!$K$6)+(B18*Sheet1!$J$6)</f>
        <v>11.043892025612724</v>
      </c>
      <c r="D18" s="32"/>
      <c r="E18" s="28">
        <f>SQRT(((A18^2)*(Sheet1!$K$7^2))+((B18^2)*(Sheet1!$J$7^2))+(2*A18*B18*Sheet1!$K$16*Sheet1!$K$7*Sheet1!$J$7))</f>
        <v>9.800848498136526</v>
      </c>
      <c r="F18" s="25">
        <f>(C18-Sheet1!$I$6)/Sheet2!E18</f>
        <v>0.83468504352432027</v>
      </c>
    </row>
    <row r="19" spans="1:6" x14ac:dyDescent="0.2">
      <c r="A19" s="19">
        <v>0.25</v>
      </c>
      <c r="B19" s="19">
        <v>0.75</v>
      </c>
      <c r="C19" s="31">
        <f>(A19*Sheet1!$K$6)+(B19*Sheet1!$J$6)</f>
        <v>12.129780772756646</v>
      </c>
      <c r="D19" s="32"/>
      <c r="E19" s="28">
        <f>SQRT(((A19^2)*(Sheet1!$K$7^2))+((B19^2)*(Sheet1!$J$7^2))+(2*A19*B19*Sheet1!$K$16*Sheet1!$K$7*Sheet1!$J$7))</f>
        <v>11.355854246014546</v>
      </c>
      <c r="F19" s="25">
        <f>(C19-Sheet1!$I$6)/Sheet2!E19</f>
        <v>0.81601174175324187</v>
      </c>
    </row>
    <row r="20" spans="1:6" x14ac:dyDescent="0.2">
      <c r="A20" s="19">
        <v>0.3</v>
      </c>
      <c r="B20" s="19">
        <v>0.7</v>
      </c>
      <c r="C20" s="31">
        <f>(A20*Sheet1!$K$6)+(B20*Sheet1!$J$6)</f>
        <v>13.215669519900567</v>
      </c>
      <c r="D20" s="32"/>
      <c r="E20" s="28">
        <f>SQRT(((A20^2)*(Sheet1!$K$7^2))+((B20^2)*(Sheet1!$J$7^2))+(2*A20*B20*Sheet1!$K$16*Sheet1!$K$7*Sheet1!$J$7))</f>
        <v>13.131253134298255</v>
      </c>
      <c r="F20" s="25">
        <f>(C20-Sheet1!$I$6)/Sheet2!E20</f>
        <v>0.78837861426113132</v>
      </c>
    </row>
    <row r="21" spans="1:6" x14ac:dyDescent="0.2">
      <c r="A21" s="19">
        <v>0.35</v>
      </c>
      <c r="B21" s="19">
        <v>0.65</v>
      </c>
      <c r="C21" s="31">
        <f>(A21*Sheet1!$K$6)+(B21*Sheet1!$J$6)</f>
        <v>14.30155826704449</v>
      </c>
      <c r="D21" s="32"/>
      <c r="E21" s="28">
        <f>SQRT(((A21^2)*(Sheet1!$K$7^2))+((B21^2)*(Sheet1!$J$7^2))+(2*A21*B21*Sheet1!$K$16*Sheet1!$K$7*Sheet1!$J$7))</f>
        <v>15.049245195168375</v>
      </c>
      <c r="F21" s="25">
        <f>(C21-Sheet1!$I$6)/Sheet2!E21</f>
        <v>0.76005724860848378</v>
      </c>
    </row>
    <row r="22" spans="1:6" x14ac:dyDescent="0.2">
      <c r="A22" s="19">
        <v>0.4</v>
      </c>
      <c r="B22" s="19">
        <v>0.6</v>
      </c>
      <c r="C22" s="31">
        <f>(A22*Sheet1!$K$6)+(B22*Sheet1!$J$6)</f>
        <v>15.387447014188414</v>
      </c>
      <c r="D22" s="32"/>
      <c r="E22" s="28">
        <f>SQRT(((A22^2)*(Sheet1!$K$7^2))+((B22^2)*(Sheet1!$J$7^2))+(2*A22*B22*Sheet1!$K$16*Sheet1!$K$7*Sheet1!$J$7))</f>
        <v>17.061809454409246</v>
      </c>
      <c r="F22" s="25">
        <f>(C22-Sheet1!$I$6)/Sheet2!E22</f>
        <v>0.73404738678414028</v>
      </c>
    </row>
    <row r="23" spans="1:6" x14ac:dyDescent="0.2">
      <c r="A23" s="19">
        <v>0.45</v>
      </c>
      <c r="B23" s="19">
        <v>0.55000000000000104</v>
      </c>
      <c r="C23" s="31">
        <f>(A23*Sheet1!$K$6)+(B23*Sheet1!$J$6)</f>
        <v>16.473335761332343</v>
      </c>
      <c r="D23" s="32"/>
      <c r="E23" s="28">
        <f>SQRT(((A23^2)*(Sheet1!$K$7^2))+((B23^2)*(Sheet1!$J$7^2))+(2*A23*B23*Sheet1!$K$16*Sheet1!$K$7*Sheet1!$J$7))</f>
        <v>19.139135080244053</v>
      </c>
      <c r="F23" s="25">
        <f>(C23-Sheet1!$I$6)/Sheet2!E23</f>
        <v>0.71111183101532427</v>
      </c>
    </row>
    <row r="24" spans="1:6" x14ac:dyDescent="0.2">
      <c r="A24" s="19">
        <v>0.5</v>
      </c>
      <c r="B24" s="19">
        <v>0.500000000000001</v>
      </c>
      <c r="C24" s="31">
        <f>(A24*Sheet1!$K$6)+(B24*Sheet1!$J$6)</f>
        <v>17.559224508476262</v>
      </c>
      <c r="D24" s="32"/>
      <c r="E24" s="28">
        <f>SQRT(((A24^2)*(Sheet1!$K$7^2))+((B24^2)*(Sheet1!$J$7^2))+(2*A24*B24*Sheet1!$K$16*Sheet1!$K$7*Sheet1!$J$7))</f>
        <v>21.262248945680177</v>
      </c>
      <c r="F24" s="25">
        <f>(C24-Sheet1!$I$6)/Sheet2!E24</f>
        <v>0.69117590409417395</v>
      </c>
    </row>
    <row r="25" spans="1:6" x14ac:dyDescent="0.2">
      <c r="A25" s="19">
        <v>0.55000000000000004</v>
      </c>
      <c r="B25" s="19">
        <v>0.45000000000000101</v>
      </c>
      <c r="C25" s="31">
        <f>(A25*Sheet1!$K$6)+(B25*Sheet1!$J$6)</f>
        <v>18.645113255620188</v>
      </c>
      <c r="D25" s="32"/>
      <c r="E25" s="28">
        <f>SQRT(((A25^2)*(Sheet1!$K$7^2))+((B25^2)*(Sheet1!$J$7^2))+(2*A25*B25*Sheet1!$K$16*Sheet1!$K$7*Sheet1!$J$7))</f>
        <v>23.418701024679329</v>
      </c>
      <c r="F25" s="25">
        <f>(C25-Sheet1!$I$6)/Sheet2!E25</f>
        <v>0.67389915728538663</v>
      </c>
    </row>
    <row r="26" spans="1:6" x14ac:dyDescent="0.2">
      <c r="A26" s="19">
        <v>0.6</v>
      </c>
      <c r="B26" s="19">
        <v>0.40000000000000102</v>
      </c>
      <c r="C26" s="31">
        <f>(A26*Sheet1!$K$6)+(B26*Sheet1!$J$6)</f>
        <v>19.731002002764107</v>
      </c>
      <c r="D26" s="32"/>
      <c r="E26" s="28">
        <f>SQRT(((A26^2)*(Sheet1!$K$7^2))+((B26^2)*(Sheet1!$J$7^2))+(2*A26*B26*Sheet1!$K$16*Sheet1!$K$7*Sheet1!$J$7))</f>
        <v>25.600067851190261</v>
      </c>
      <c r="F26" s="25">
        <f>(C26-Sheet1!$I$6)/Sheet2!E26</f>
        <v>0.65889402053321056</v>
      </c>
    </row>
    <row r="27" spans="1:6" x14ac:dyDescent="0.2">
      <c r="A27" s="19">
        <v>0.65</v>
      </c>
      <c r="B27" s="19">
        <v>0.35000000000000098</v>
      </c>
      <c r="C27" s="31">
        <f>(A27*Sheet1!$K$6)+(B27*Sheet1!$J$6)</f>
        <v>20.816890749908033</v>
      </c>
      <c r="D27" s="32"/>
      <c r="E27" s="28">
        <f>SQRT(((A27^2)*(Sheet1!$K$7^2))+((B27^2)*(Sheet1!$J$7^2))+(2*A27*B27*Sheet1!$K$16*Sheet1!$K$7*Sheet1!$J$7))</f>
        <v>27.800485232002032</v>
      </c>
      <c r="F27" s="25">
        <f>(C27-Sheet1!$I$6)/Sheet2!E27</f>
        <v>0.64580241063097255</v>
      </c>
    </row>
    <row r="28" spans="1:6" x14ac:dyDescent="0.2">
      <c r="A28" s="19">
        <v>0.7</v>
      </c>
      <c r="B28" s="19">
        <v>0.30000000000000099</v>
      </c>
      <c r="C28" s="31">
        <f>(A28*Sheet1!$K$6)+(B28*Sheet1!$J$6)</f>
        <v>21.902779497051952</v>
      </c>
      <c r="D28" s="32"/>
      <c r="E28" s="28">
        <f>SQRT(((A28^2)*(Sheet1!$K$7^2))+((B28^2)*(Sheet1!$J$7^2))+(2*A28*B28*Sheet1!$K$16*Sheet1!$K$7*Sheet1!$J$7))</f>
        <v>30.015763743922466</v>
      </c>
      <c r="F28" s="25">
        <f>(C28-Sheet1!$I$6)/Sheet2!E28</f>
        <v>0.63431699719906898</v>
      </c>
    </row>
    <row r="29" spans="1:6" x14ac:dyDescent="0.2">
      <c r="A29" s="19">
        <v>0.75</v>
      </c>
      <c r="B29" s="19">
        <v>0.250000000000001</v>
      </c>
      <c r="C29" s="31">
        <f>(A29*Sheet1!$K$6)+(B29*Sheet1!$J$6)</f>
        <v>22.988668244195875</v>
      </c>
      <c r="D29" s="32"/>
      <c r="E29" s="28">
        <f>SQRT(((A29^2)*(Sheet1!$K$7^2))+((B29^2)*(Sheet1!$J$7^2))+(2*A29*B29*Sheet1!$K$16*Sheet1!$K$7*Sheet1!$J$7))</f>
        <v>32.242840383163632</v>
      </c>
      <c r="F29" s="25">
        <f>(C29-Sheet1!$I$6)/Sheet2!E29</f>
        <v>0.62418191557138569</v>
      </c>
    </row>
    <row r="30" spans="1:6" x14ac:dyDescent="0.2">
      <c r="A30" s="19">
        <v>0.8</v>
      </c>
      <c r="B30" s="19">
        <v>0.20000000000000101</v>
      </c>
      <c r="C30" s="31">
        <f>(A30*Sheet1!$K$6)+(B30*Sheet1!$J$6)</f>
        <v>24.074556991339801</v>
      </c>
      <c r="D30" s="32"/>
      <c r="E30" s="28">
        <f>SQRT(((A30^2)*(Sheet1!$K$7^2))+((B30^2)*(Sheet1!$J$7^2))+(2*A30*B30*Sheet1!$K$16*Sheet1!$K$7*Sheet1!$J$7))</f>
        <v>34.479429050730445</v>
      </c>
      <c r="F30" s="25">
        <f>(C30-Sheet1!$I$6)/Sheet2!E30</f>
        <v>0.61518671291687388</v>
      </c>
    </row>
    <row r="31" spans="1:6" x14ac:dyDescent="0.2">
      <c r="A31" s="19">
        <v>0.85</v>
      </c>
      <c r="B31" s="19">
        <v>0.15000000000000099</v>
      </c>
      <c r="C31" s="31">
        <f>(A31*Sheet1!$K$6)+(B31*Sheet1!$J$6)</f>
        <v>25.16044573848372</v>
      </c>
      <c r="D31" s="32"/>
      <c r="E31" s="28">
        <f>SQRT(((A31^2)*(Sheet1!$K$7^2))+((B31^2)*(Sheet1!$J$7^2))+(2*A31*B31*Sheet1!$K$16*Sheet1!$K$7*Sheet1!$J$7))</f>
        <v>36.723791854893335</v>
      </c>
      <c r="F31" s="25">
        <f>(C31-Sheet1!$I$6)/Sheet2!E31</f>
        <v>0.60715885375388645</v>
      </c>
    </row>
    <row r="32" spans="1:6" x14ac:dyDescent="0.2">
      <c r="A32" s="19">
        <v>0.9</v>
      </c>
      <c r="B32" s="19">
        <v>0.100000000000001</v>
      </c>
      <c r="C32" s="31">
        <f>(A32*Sheet1!$K$6)+(B32*Sheet1!$J$6)</f>
        <v>26.246334485627642</v>
      </c>
      <c r="D32" s="32"/>
      <c r="E32" s="28">
        <f>SQRT(((A32^2)*(Sheet1!$K$7^2))+((B32^2)*(Sheet1!$J$7^2))+(2*A32*B32*Sheet1!$K$16*Sheet1!$K$7*Sheet1!$J$7))</f>
        <v>38.974585791072826</v>
      </c>
      <c r="F32" s="25">
        <f>(C32-Sheet1!$I$6)/Sheet2!E32</f>
        <v>0.59995670616243446</v>
      </c>
    </row>
    <row r="33" spans="1:6" x14ac:dyDescent="0.2">
      <c r="A33" s="19">
        <v>0.95</v>
      </c>
      <c r="B33" s="19">
        <v>5.0000000000000898E-2</v>
      </c>
      <c r="C33" s="31">
        <f>(A33*Sheet1!$K$6)+(B33*Sheet1!$J$6)</f>
        <v>27.332223232771561</v>
      </c>
      <c r="D33" s="32"/>
      <c r="E33" s="28">
        <f>SQRT(((A33^2)*(Sheet1!$K$7^2))+((B33^2)*(Sheet1!$J$7^2))+(2*A33*B33*Sheet1!$K$16*Sheet1!$K$7*Sheet1!$J$7))</f>
        <v>41.230757643012709</v>
      </c>
      <c r="F33" s="25">
        <f>(C33-Sheet1!$I$6)/Sheet2!E33</f>
        <v>0.59346357576691033</v>
      </c>
    </row>
    <row r="34" spans="1:6" x14ac:dyDescent="0.2">
      <c r="A34" s="20">
        <v>1</v>
      </c>
      <c r="B34" s="20">
        <v>0</v>
      </c>
      <c r="C34" s="31">
        <f>(A34*Sheet1!$K$6)+(B34*Sheet1!$J$6)</f>
        <v>28.41811197991548</v>
      </c>
      <c r="D34" s="32"/>
      <c r="E34" s="28">
        <f>SQRT(((A34^2)*(Sheet1!$K$7^2))+((B34^2)*(Sheet1!$J$7^2))+(2*A34*B34*Sheet1!$K$16*Sheet1!$K$7*Sheet1!$J$7))</f>
        <v>43.491470461401924</v>
      </c>
      <c r="F34" s="25">
        <f>(C34-Sheet1!$I$6)/Sheet2!E34</f>
        <v>0.58758283724218241</v>
      </c>
    </row>
    <row r="37" spans="1:6" x14ac:dyDescent="0.2">
      <c r="A37" t="s">
        <v>37</v>
      </c>
    </row>
    <row r="38" spans="1:6" x14ac:dyDescent="0.2">
      <c r="A38" t="s">
        <v>31</v>
      </c>
    </row>
    <row r="39" spans="1:6" x14ac:dyDescent="0.2">
      <c r="A39" s="3">
        <f>MAX(F14:F34)</f>
        <v>0.83468504352432027</v>
      </c>
    </row>
    <row r="41" spans="1:6" x14ac:dyDescent="0.2">
      <c r="A41" t="s">
        <v>32</v>
      </c>
    </row>
    <row r="42" spans="1:6" x14ac:dyDescent="0.2">
      <c r="B42" t="s">
        <v>33</v>
      </c>
    </row>
    <row r="43" spans="1:6" x14ac:dyDescent="0.2">
      <c r="A43" t="s">
        <v>6</v>
      </c>
      <c r="B43" s="3">
        <f>INDEX(A14:A34,MATCH($A$39,$F$14:$F$34,))</f>
        <v>0.2</v>
      </c>
    </row>
    <row r="44" spans="1:6" x14ac:dyDescent="0.2">
      <c r="A44" t="s">
        <v>0</v>
      </c>
      <c r="B44" s="3">
        <f>INDEX(B14:B34,MATCH($A$39,$F$14:$F$34,))</f>
        <v>0.8</v>
      </c>
    </row>
  </sheetData>
  <mergeCells count="24">
    <mergeCell ref="C34:D34"/>
    <mergeCell ref="C29:D29"/>
    <mergeCell ref="C30:D30"/>
    <mergeCell ref="C31:D31"/>
    <mergeCell ref="C32:D32"/>
    <mergeCell ref="C33:D33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16:D16"/>
    <mergeCell ref="A12:B12"/>
    <mergeCell ref="C12:D12"/>
    <mergeCell ref="C13:D13"/>
    <mergeCell ref="C14:D14"/>
    <mergeCell ref="C15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Junyan [FIN]</dc:creator>
  <cp:lastModifiedBy>Benard Kioko</cp:lastModifiedBy>
  <cp:lastPrinted>2019-10-23T03:37:25Z</cp:lastPrinted>
  <dcterms:created xsi:type="dcterms:W3CDTF">2019-10-18T15:10:13Z</dcterms:created>
  <dcterms:modified xsi:type="dcterms:W3CDTF">2020-03-24T17:59:57Z</dcterms:modified>
</cp:coreProperties>
</file>